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ikka.miikkulainen\Documents\"/>
    </mc:Choice>
  </mc:AlternateContent>
  <bookViews>
    <workbookView xWindow="120" yWindow="195" windowWidth="7635" windowHeight="9660" activeTab="1"/>
  </bookViews>
  <sheets>
    <sheet name="Lakisääteiset" sheetId="1" r:id="rId1"/>
    <sheet name="hyvinvointi" sheetId="2" r:id="rId2"/>
  </sheets>
  <calcPr calcId="152511"/>
</workbook>
</file>

<file path=xl/calcChain.xml><?xml version="1.0" encoding="utf-8"?>
<calcChain xmlns="http://schemas.openxmlformats.org/spreadsheetml/2006/main">
  <c r="I22" i="1" l="1"/>
  <c r="B18" i="1"/>
  <c r="D18" i="1" s="1"/>
  <c r="D17" i="1"/>
  <c r="Q16" i="1"/>
  <c r="Q15" i="1"/>
  <c r="Q14" i="1"/>
  <c r="Q13" i="1"/>
  <c r="S13" i="1" s="1"/>
  <c r="Q12" i="1"/>
  <c r="S12" i="1" s="1"/>
  <c r="Q11" i="1"/>
  <c r="S11" i="1" s="1"/>
  <c r="Q10" i="1"/>
  <c r="S10" i="1" s="1"/>
  <c r="S9" i="1"/>
  <c r="Q9" i="1"/>
  <c r="R9" i="1" s="1"/>
  <c r="Q8" i="1"/>
  <c r="S8" i="1" s="1"/>
  <c r="D8" i="1"/>
  <c r="J6" i="1"/>
  <c r="J5" i="1"/>
  <c r="S4" i="1"/>
  <c r="Q7" i="1" s="1"/>
  <c r="S7" i="1" s="1"/>
  <c r="A4" i="1"/>
  <c r="J14" i="1" s="1"/>
  <c r="D3" i="1"/>
  <c r="D6" i="1" s="1"/>
  <c r="D9" i="1" l="1"/>
  <c r="A10" i="1"/>
  <c r="J7" i="1"/>
  <c r="R8" i="1"/>
  <c r="R10" i="1"/>
  <c r="R11" i="1"/>
  <c r="R12" i="1"/>
  <c r="R13" i="1"/>
  <c r="I22" i="2"/>
  <c r="D17" i="2"/>
  <c r="B18" i="2" s="1"/>
  <c r="D18" i="2" s="1"/>
  <c r="Q15" i="2"/>
  <c r="Q12" i="2"/>
  <c r="S12" i="2" s="1"/>
  <c r="Q11" i="2"/>
  <c r="S11" i="2" s="1"/>
  <c r="D8" i="2"/>
  <c r="J6" i="2"/>
  <c r="A4" i="2"/>
  <c r="J14" i="2" s="1"/>
  <c r="S4" i="2"/>
  <c r="Q10" i="2" s="1"/>
  <c r="J13" i="1" l="1"/>
  <c r="J12" i="1"/>
  <c r="J11" i="1"/>
  <c r="J8" i="1"/>
  <c r="J5" i="2"/>
  <c r="D3" i="2"/>
  <c r="D6" i="2" s="1"/>
  <c r="A10" i="2" s="1"/>
  <c r="J12" i="2" s="1"/>
  <c r="Q13" i="2"/>
  <c r="S13" i="2" s="1"/>
  <c r="Q9" i="2"/>
  <c r="S9" i="2" s="1"/>
  <c r="Q14" i="2"/>
  <c r="S10" i="2"/>
  <c r="R10" i="2"/>
  <c r="D9" i="2"/>
  <c r="R11" i="2"/>
  <c r="R12" i="2"/>
  <c r="R13" i="2"/>
  <c r="R9" i="2"/>
  <c r="Q16" i="2"/>
  <c r="Q7" i="2"/>
  <c r="S7" i="2" s="1"/>
  <c r="Q8" i="2"/>
  <c r="J9" i="1" l="1"/>
  <c r="L9" i="1" s="1"/>
  <c r="B23" i="1" s="1"/>
  <c r="C23" i="1" s="1"/>
  <c r="L6" i="1"/>
  <c r="B21" i="1" s="1"/>
  <c r="L5" i="1"/>
  <c r="L7" i="1"/>
  <c r="B22" i="1" s="1"/>
  <c r="J11" i="2"/>
  <c r="J13" i="2"/>
  <c r="J7" i="2"/>
  <c r="J8" i="2"/>
  <c r="J9" i="2" s="1"/>
  <c r="L9" i="2" s="1"/>
  <c r="B23" i="2" s="1"/>
  <c r="C23" i="2" s="1"/>
  <c r="S8" i="2"/>
  <c r="R8" i="2"/>
  <c r="L8" i="1" l="1"/>
  <c r="L10" i="1" s="1"/>
  <c r="B20" i="1"/>
  <c r="D26" i="1"/>
  <c r="C21" i="1"/>
  <c r="C22" i="1"/>
  <c r="D27" i="1"/>
  <c r="J10" i="1"/>
  <c r="L6" i="2"/>
  <c r="B21" i="2" s="1"/>
  <c r="C21" i="2" s="1"/>
  <c r="L7" i="2"/>
  <c r="B22" i="2" s="1"/>
  <c r="C22" i="2" s="1"/>
  <c r="L5" i="2"/>
  <c r="B20" i="2" s="1"/>
  <c r="J10" i="2"/>
  <c r="D26" i="2"/>
  <c r="D27" i="2"/>
  <c r="B24" i="1" l="1"/>
  <c r="C20" i="1"/>
  <c r="D25" i="1"/>
  <c r="L8" i="2"/>
  <c r="L10" i="2" s="1"/>
  <c r="B24" i="2"/>
  <c r="C20" i="2"/>
  <c r="D25" i="2"/>
  <c r="D28" i="1" l="1"/>
  <c r="B28" i="1"/>
  <c r="D28" i="2"/>
  <c r="B28" i="2"/>
  <c r="B26" i="1" l="1"/>
  <c r="B27" i="1"/>
  <c r="B25" i="1"/>
  <c r="B26" i="2"/>
  <c r="B27" i="2"/>
  <c r="B25" i="2"/>
</calcChain>
</file>

<file path=xl/sharedStrings.xml><?xml version="1.0" encoding="utf-8"?>
<sst xmlns="http://schemas.openxmlformats.org/spreadsheetml/2006/main" count="263" uniqueCount="105">
  <si>
    <t>Karsinapinta-alalaskuri</t>
  </si>
  <si>
    <t>Tuotanto</t>
  </si>
  <si>
    <t>Uuhta</t>
  </si>
  <si>
    <t>Karitsointeja</t>
  </si>
  <si>
    <t>Karitsoivaa ensikkoa</t>
  </si>
  <si>
    <t>Keskivuonuekoko</t>
  </si>
  <si>
    <t>Karitsointeja/uuhi/vuosi</t>
  </si>
  <si>
    <t>Eloonjäämisprosentti</t>
  </si>
  <si>
    <t>Vieroitettuja karitsoita</t>
  </si>
  <si>
    <t>Uudistus-%</t>
  </si>
  <si>
    <t>Uudistustarve</t>
  </si>
  <si>
    <t>Teuraskaritsoita</t>
  </si>
  <si>
    <t>m2</t>
  </si>
  <si>
    <t>Karitsakamari</t>
  </si>
  <si>
    <t>Karitsa</t>
  </si>
  <si>
    <t>Lammas</t>
  </si>
  <si>
    <t>Tiine uuhi</t>
  </si>
  <si>
    <t>Ritilälattia</t>
  </si>
  <si>
    <t>(m²/eläin)</t>
  </si>
  <si>
    <t>Rakolattia</t>
  </si>
  <si>
    <t>–</t>
  </si>
  <si>
    <t>Lampaiden</t>
  </si>
  <si>
    <t>alle 15</t>
  </si>
  <si>
    <t>yli 30</t>
  </si>
  <si>
    <t>ulkotarha</t>
  </si>
  <si>
    <t>Pinta-ala</t>
  </si>
  <si>
    <t>Uuhet</t>
  </si>
  <si>
    <t>siitospässit</t>
  </si>
  <si>
    <t>(suositusryhmäkoko n.30 uuhta)</t>
  </si>
  <si>
    <t>Pässit</t>
  </si>
  <si>
    <t>Sairaskarsina</t>
  </si>
  <si>
    <t>juomakuppien lkm</t>
  </si>
  <si>
    <t>kpl</t>
  </si>
  <si>
    <t>eläimiä yhteensä</t>
  </si>
  <si>
    <t>Ruokintapöytä tilaa</t>
  </si>
  <si>
    <t>metriä</t>
  </si>
  <si>
    <t>Pyöreä ruok.häkki</t>
  </si>
  <si>
    <t>Ulkotarha</t>
  </si>
  <si>
    <t>Hallilaskuri</t>
  </si>
  <si>
    <t>hallin koko</t>
  </si>
  <si>
    <t>leveys</t>
  </si>
  <si>
    <t>pituus</t>
  </si>
  <si>
    <t>sairaskarsinaksi</t>
  </si>
  <si>
    <t>joista uuhille</t>
  </si>
  <si>
    <t>pässeille</t>
  </si>
  <si>
    <t>karitsakamariin</t>
  </si>
  <si>
    <t>yhteensä</t>
  </si>
  <si>
    <t>%</t>
  </si>
  <si>
    <t>uuhta</t>
  </si>
  <si>
    <t>pässiä</t>
  </si>
  <si>
    <t>vieroitettua karitsaa</t>
  </si>
  <si>
    <t>juomakuppeja tarvitaan</t>
  </si>
  <si>
    <t>ruokintapöytä, suora</t>
  </si>
  <si>
    <t>Ruokintapöytä, pyöreä</t>
  </si>
  <si>
    <t>suositus</t>
  </si>
  <si>
    <t>Halliin mahtuu</t>
  </si>
  <si>
    <t>Huoltokäytävätilaa</t>
  </si>
  <si>
    <t>Sairaskarsinaosuus</t>
  </si>
  <si>
    <t>Normit</t>
  </si>
  <si>
    <t>suora</t>
  </si>
  <si>
    <t>Uuhi+karitsat</t>
  </si>
  <si>
    <t>Juomakupit</t>
  </si>
  <si>
    <t>paino (kg)</t>
  </si>
  <si>
    <t>koko eläintilan p-a:sta</t>
  </si>
  <si>
    <t>Karsinakapasiteetti</t>
  </si>
  <si>
    <t>Karsinan koko</t>
  </si>
  <si>
    <t>Karsinaan mahtuu</t>
  </si>
  <si>
    <t>Karitsa alle 15 kg</t>
  </si>
  <si>
    <t>Karitsa 30 kg</t>
  </si>
  <si>
    <t>Karitsa yli 30 kg</t>
  </si>
  <si>
    <t>Lammas 55 kg</t>
  </si>
  <si>
    <t>Lammas 75 kg</t>
  </si>
  <si>
    <t>Tiine uuhi 55 kg</t>
  </si>
  <si>
    <t>Tiine uuhi 75 kg</t>
  </si>
  <si>
    <t>Ruokintapöytä</t>
  </si>
  <si>
    <t>Jatkuva saanti</t>
  </si>
  <si>
    <t>Säännöllinen rehunjako</t>
  </si>
  <si>
    <t>pyöreä</t>
  </si>
  <si>
    <t>m2 eläinten käytössä</t>
  </si>
  <si>
    <t xml:space="preserve">Kirjoita luvut tummanvihreisiin ruutuihin </t>
  </si>
  <si>
    <t>Riittävyystesti</t>
  </si>
  <si>
    <t>Eläimiä</t>
  </si>
  <si>
    <t>Karsinapinta-alaa</t>
  </si>
  <si>
    <t>m2/eläin</t>
  </si>
  <si>
    <t>Uuhi+2karitsaa+karitsakamari</t>
  </si>
  <si>
    <t>(oletus 2 karitsaa)</t>
  </si>
  <si>
    <t>Tarkista normeista,</t>
  </si>
  <si>
    <t>riittääkö pinta-ala!</t>
  </si>
  <si>
    <t>1jokaista</t>
  </si>
  <si>
    <t>lammasta kohden</t>
  </si>
  <si>
    <t>Ruokintapöytätilaa</t>
  </si>
  <si>
    <t>Täytepohja</t>
  </si>
  <si>
    <t>Eläinten käyttöön yht.</t>
  </si>
  <si>
    <t>suora (säänn.)</t>
  </si>
  <si>
    <t>häkki (jatk.)</t>
  </si>
  <si>
    <t>-</t>
  </si>
  <si>
    <t>(sis.karitsakamarin p-a:n)</t>
  </si>
  <si>
    <t>Hyvinvointikorvauksen mukaiset vaatimukset</t>
  </si>
  <si>
    <t>alle 4kk</t>
  </si>
  <si>
    <t>yli 4 kk</t>
  </si>
  <si>
    <t>Karitsa alle 4 kk</t>
  </si>
  <si>
    <t>Karitsa yli 4 kk</t>
  </si>
  <si>
    <r>
      <rPr>
        <b/>
        <sz val="18"/>
        <color rgb="FF00B050"/>
        <rFont val="Calibri"/>
        <family val="2"/>
        <scheme val="minor"/>
      </rPr>
      <t xml:space="preserve">Tosilampurin tietolaari </t>
    </r>
    <r>
      <rPr>
        <sz val="11"/>
        <color theme="1"/>
        <rFont val="Calibri"/>
        <family val="2"/>
        <scheme val="minor"/>
      </rPr>
      <t xml:space="preserve">                                               Julkaisun on rahoittanut Etelä-Savon ELY-keskus</t>
    </r>
  </si>
  <si>
    <t xml:space="preserve">Kirjoita luvut tummiin ruutuihin </t>
  </si>
  <si>
    <t>Eläinsuojelulain mukaiset normit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</si>
</sst>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0" fontId="0" fillId="0" borderId="2" xfId="0" applyBorder="1"/>
    <xf numFmtId="0" fontId="0" fillId="0" borderId="0" xfId="0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0" xfId="0" applyNumberFormat="1" applyBorder="1"/>
    <xf numFmtId="10" fontId="0" fillId="0" borderId="0" xfId="0" applyNumberFormat="1" applyBorder="1"/>
    <xf numFmtId="9" fontId="0" fillId="0" borderId="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2" xfId="0" applyNumberFormat="1" applyBorder="1"/>
    <xf numFmtId="10" fontId="0" fillId="0" borderId="2" xfId="0" applyNumberFormat="1" applyBorder="1"/>
    <xf numFmtId="10" fontId="0" fillId="0" borderId="0" xfId="0" applyNumberFormat="1"/>
    <xf numFmtId="17" fontId="0" fillId="0" borderId="12" xfId="0" applyNumberFormat="1" applyBorder="1"/>
    <xf numFmtId="0" fontId="5" fillId="0" borderId="6" xfId="0" applyFont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5" fillId="3" borderId="0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6" fillId="3" borderId="11" xfId="0" applyFont="1" applyFill="1" applyBorder="1"/>
    <xf numFmtId="0" fontId="0" fillId="4" borderId="0" xfId="0" applyFont="1" applyFill="1" applyBorder="1"/>
    <xf numFmtId="0" fontId="5" fillId="0" borderId="6" xfId="0" applyFont="1" applyFill="1" applyBorder="1"/>
    <xf numFmtId="0" fontId="0" fillId="4" borderId="9" xfId="0" applyFont="1" applyFill="1" applyBorder="1"/>
    <xf numFmtId="0" fontId="0" fillId="4" borderId="1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Border="1"/>
    <xf numFmtId="0" fontId="5" fillId="3" borderId="7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10" xfId="0" applyFill="1" applyBorder="1"/>
    <xf numFmtId="0" fontId="0" fillId="0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2" fillId="2" borderId="3" xfId="2" applyFont="1" applyFill="1" applyBorder="1" applyAlignment="1">
      <alignment horizontal="center"/>
    </xf>
    <xf numFmtId="9" fontId="2" fillId="2" borderId="3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3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/>
    <xf numFmtId="0" fontId="4" fillId="2" borderId="4" xfId="0" applyFont="1" applyFill="1" applyBorder="1"/>
    <xf numFmtId="0" fontId="4" fillId="2" borderId="21" xfId="0" applyFont="1" applyFill="1" applyBorder="1"/>
    <xf numFmtId="0" fontId="4" fillId="2" borderId="5" xfId="0" applyFont="1" applyFill="1" applyBorder="1"/>
    <xf numFmtId="0" fontId="5" fillId="3" borderId="2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13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/>
    <xf numFmtId="43" fontId="2" fillId="2" borderId="3" xfId="1" applyFont="1" applyFill="1" applyBorder="1" applyAlignment="1">
      <alignment horizontal="left"/>
    </xf>
    <xf numFmtId="2" fontId="5" fillId="3" borderId="3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3" fontId="2" fillId="5" borderId="3" xfId="1" applyFont="1" applyFill="1" applyBorder="1" applyAlignment="1">
      <alignment horizontal="left"/>
    </xf>
    <xf numFmtId="9" fontId="2" fillId="5" borderId="3" xfId="2" applyFont="1" applyFill="1" applyBorder="1" applyAlignment="1">
      <alignment horizontal="center"/>
    </xf>
    <xf numFmtId="9" fontId="2" fillId="5" borderId="3" xfId="0" applyNumberFormat="1" applyFont="1" applyFill="1" applyBorder="1" applyAlignment="1">
      <alignment horizontal="center"/>
    </xf>
    <xf numFmtId="0" fontId="4" fillId="5" borderId="21" xfId="0" applyFont="1" applyFill="1" applyBorder="1"/>
    <xf numFmtId="0" fontId="0" fillId="5" borderId="5" xfId="0" applyFill="1" applyBorder="1"/>
    <xf numFmtId="0" fontId="4" fillId="5" borderId="4" xfId="0" applyFont="1" applyFill="1" applyBorder="1"/>
    <xf numFmtId="0" fontId="4" fillId="5" borderId="5" xfId="0" applyFont="1" applyFill="1" applyBorder="1"/>
    <xf numFmtId="0" fontId="4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/>
    <xf numFmtId="0" fontId="5" fillId="5" borderId="15" xfId="0" applyFont="1" applyFill="1" applyBorder="1"/>
    <xf numFmtId="0" fontId="5" fillId="6" borderId="2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2" fontId="5" fillId="6" borderId="3" xfId="0" applyNumberFormat="1" applyFont="1" applyFill="1" applyBorder="1" applyAlignment="1">
      <alignment horizontal="center"/>
    </xf>
    <xf numFmtId="1" fontId="5" fillId="6" borderId="17" xfId="0" applyNumberFormat="1" applyFont="1" applyFill="1" applyBorder="1" applyAlignment="1">
      <alignment horizontal="center"/>
    </xf>
    <xf numFmtId="2" fontId="5" fillId="6" borderId="23" xfId="0" applyNumberFormat="1" applyFont="1" applyFill="1" applyBorder="1" applyAlignment="1">
      <alignment horizontal="center"/>
    </xf>
    <xf numFmtId="0" fontId="5" fillId="6" borderId="7" xfId="0" applyFont="1" applyFill="1" applyBorder="1"/>
    <xf numFmtId="0" fontId="0" fillId="6" borderId="0" xfId="0" applyFill="1" applyBorder="1"/>
    <xf numFmtId="0" fontId="6" fillId="6" borderId="0" xfId="0" applyFont="1" applyFill="1" applyBorder="1"/>
    <xf numFmtId="0" fontId="6" fillId="6" borderId="9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5" fillId="6" borderId="0" xfId="0" applyFont="1" applyFill="1" applyBorder="1"/>
    <xf numFmtId="0" fontId="0" fillId="6" borderId="10" xfId="0" applyFill="1" applyBorder="1"/>
    <xf numFmtId="0" fontId="5" fillId="6" borderId="10" xfId="0" applyFont="1" applyFill="1" applyBorder="1"/>
    <xf numFmtId="0" fontId="0" fillId="0" borderId="0" xfId="0" applyAlignment="1">
      <alignment vertical="top" wrapText="1"/>
    </xf>
    <xf numFmtId="0" fontId="0" fillId="4" borderId="0" xfId="0" applyFill="1"/>
  </cellXfs>
  <cellStyles count="3">
    <cellStyle name="Erotin" xfId="1" builtinId="3"/>
    <cellStyle name="Normaali" xfId="0" builtinId="0"/>
    <cellStyle name="Prosent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3</xdr:row>
      <xdr:rowOff>47625</xdr:rowOff>
    </xdr:from>
    <xdr:to>
      <xdr:col>7</xdr:col>
      <xdr:colOff>885825</xdr:colOff>
      <xdr:row>6</xdr:row>
      <xdr:rowOff>171450</xdr:rowOff>
    </xdr:to>
    <xdr:sp macro="" textlink="">
      <xdr:nvSpPr>
        <xdr:cNvPr id="2" name="Lovettu nuoli oikealle 1"/>
        <xdr:cNvSpPr/>
      </xdr:nvSpPr>
      <xdr:spPr>
        <a:xfrm>
          <a:off x="4933950" y="447675"/>
          <a:ext cx="923925" cy="723900"/>
        </a:xfrm>
        <a:prstGeom prst="notched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571500</xdr:colOff>
      <xdr:row>0</xdr:row>
      <xdr:rowOff>609600</xdr:rowOff>
    </xdr:to>
    <xdr:pic>
      <xdr:nvPicPr>
        <xdr:cNvPr id="3" name="Kuva 2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228600</xdr:colOff>
      <xdr:row>0</xdr:row>
      <xdr:rowOff>609600</xdr:rowOff>
    </xdr:to>
    <xdr:pic>
      <xdr:nvPicPr>
        <xdr:cNvPr id="4" name="Kuva 3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0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3</xdr:row>
      <xdr:rowOff>47625</xdr:rowOff>
    </xdr:from>
    <xdr:to>
      <xdr:col>7</xdr:col>
      <xdr:colOff>885825</xdr:colOff>
      <xdr:row>6</xdr:row>
      <xdr:rowOff>171450</xdr:rowOff>
    </xdr:to>
    <xdr:sp macro="" textlink="">
      <xdr:nvSpPr>
        <xdr:cNvPr id="2" name="Lovettu nuoli oikealle 1"/>
        <xdr:cNvSpPr/>
      </xdr:nvSpPr>
      <xdr:spPr>
        <a:xfrm>
          <a:off x="4933950" y="447675"/>
          <a:ext cx="923925" cy="723900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571500</xdr:colOff>
      <xdr:row>0</xdr:row>
      <xdr:rowOff>609600</xdr:rowOff>
    </xdr:to>
    <xdr:pic>
      <xdr:nvPicPr>
        <xdr:cNvPr id="4" name="Kuva 3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228600</xdr:colOff>
      <xdr:row>0</xdr:row>
      <xdr:rowOff>609600</xdr:rowOff>
    </xdr:to>
    <xdr:pic>
      <xdr:nvPicPr>
        <xdr:cNvPr id="5" name="Kuva 3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0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K21" sqref="K21"/>
    </sheetView>
  </sheetViews>
  <sheetFormatPr defaultRowHeight="15" x14ac:dyDescent="0.25"/>
  <cols>
    <col min="1" max="1" width="21.5703125" bestFit="1" customWidth="1"/>
    <col min="4" max="4" width="10.5703125" bestFit="1" customWidth="1"/>
    <col min="6" max="6" width="10.5703125" customWidth="1"/>
    <col min="7" max="7" width="4.42578125" customWidth="1"/>
    <col min="8" max="8" width="14.7109375" customWidth="1"/>
    <col min="9" max="9" width="14.42578125" customWidth="1"/>
    <col min="10" max="10" width="13.42578125" customWidth="1"/>
    <col min="11" max="11" width="11.42578125" customWidth="1"/>
    <col min="12" max="12" width="10.85546875" bestFit="1" customWidth="1"/>
    <col min="13" max="13" width="11" customWidth="1"/>
    <col min="14" max="14" width="11.140625" customWidth="1"/>
    <col min="15" max="15" width="11.85546875" customWidth="1"/>
    <col min="16" max="16" width="14.140625" customWidth="1"/>
    <col min="17" max="17" width="10.140625" bestFit="1" customWidth="1"/>
    <col min="19" max="19" width="10.42578125" customWidth="1"/>
  </cols>
  <sheetData>
    <row r="1" spans="1:21" ht="51.75" customHeight="1" thickBot="1" x14ac:dyDescent="0.3">
      <c r="I1" s="105" t="s">
        <v>102</v>
      </c>
      <c r="J1" s="105"/>
      <c r="K1" s="105"/>
      <c r="L1" s="105"/>
    </row>
    <row r="2" spans="1:21" ht="15.75" thickBot="1" x14ac:dyDescent="0.3">
      <c r="A2" s="41" t="s">
        <v>1</v>
      </c>
      <c r="B2" s="9"/>
      <c r="C2" s="9"/>
      <c r="D2" s="9"/>
      <c r="E2" s="9"/>
      <c r="F2" s="10"/>
      <c r="I2" s="24" t="s">
        <v>0</v>
      </c>
      <c r="J2" s="9"/>
      <c r="K2" s="9"/>
      <c r="L2" s="9"/>
      <c r="M2" s="9"/>
      <c r="N2" s="10"/>
      <c r="P2" s="37" t="s">
        <v>64</v>
      </c>
      <c r="Q2" s="9"/>
      <c r="R2" s="9"/>
      <c r="S2" s="10"/>
      <c r="U2" s="1"/>
    </row>
    <row r="3" spans="1:21" ht="15.75" thickBot="1" x14ac:dyDescent="0.3">
      <c r="A3" s="47">
        <v>100</v>
      </c>
      <c r="B3" s="1" t="s">
        <v>2</v>
      </c>
      <c r="C3" s="1"/>
      <c r="D3" s="50">
        <f>(A3+A4)*A5</f>
        <v>120</v>
      </c>
      <c r="E3" s="1" t="s">
        <v>3</v>
      </c>
      <c r="F3" s="12"/>
      <c r="I3" s="11"/>
      <c r="J3" s="1"/>
      <c r="K3" s="1"/>
      <c r="L3" s="1"/>
      <c r="M3" s="1"/>
      <c r="N3" s="12"/>
      <c r="P3" s="11"/>
      <c r="Q3" s="25" t="s">
        <v>40</v>
      </c>
      <c r="R3" s="25" t="s">
        <v>41</v>
      </c>
      <c r="S3" s="26" t="s">
        <v>12</v>
      </c>
      <c r="U3" s="1"/>
    </row>
    <row r="4" spans="1:21" ht="15.75" thickBot="1" x14ac:dyDescent="0.3">
      <c r="A4" s="47">
        <f>A3*D7</f>
        <v>20</v>
      </c>
      <c r="B4" s="1" t="s">
        <v>4</v>
      </c>
      <c r="C4" s="1"/>
      <c r="D4" s="67">
        <v>2</v>
      </c>
      <c r="E4" s="1" t="s">
        <v>5</v>
      </c>
      <c r="F4" s="12"/>
      <c r="I4" s="11" t="s">
        <v>25</v>
      </c>
      <c r="J4" s="1"/>
      <c r="K4" s="1"/>
      <c r="L4" s="1" t="s">
        <v>47</v>
      </c>
      <c r="M4" s="1" t="s">
        <v>54</v>
      </c>
      <c r="N4" s="12"/>
      <c r="P4" s="11" t="s">
        <v>65</v>
      </c>
      <c r="Q4" s="8">
        <v>3</v>
      </c>
      <c r="R4" s="7">
        <v>5</v>
      </c>
      <c r="S4" s="73">
        <f>Q4*R4</f>
        <v>15</v>
      </c>
      <c r="U4" s="1"/>
    </row>
    <row r="5" spans="1:21" ht="15.75" thickBot="1" x14ac:dyDescent="0.3">
      <c r="A5" s="61">
        <v>1</v>
      </c>
      <c r="B5" s="1" t="s">
        <v>6</v>
      </c>
      <c r="C5" s="1"/>
      <c r="D5" s="48">
        <v>0.97</v>
      </c>
      <c r="E5" s="1" t="s">
        <v>7</v>
      </c>
      <c r="F5" s="12"/>
      <c r="I5" s="11" t="s">
        <v>26</v>
      </c>
      <c r="J5" s="13">
        <f>(A3+A4)*L27</f>
        <v>204</v>
      </c>
      <c r="K5" s="1" t="s">
        <v>12</v>
      </c>
      <c r="L5" s="14">
        <f>J5/J8</f>
        <v>0.75303077401305563</v>
      </c>
      <c r="M5" s="1"/>
      <c r="N5" s="12"/>
      <c r="P5" s="11"/>
      <c r="Q5" s="1"/>
      <c r="R5" s="1" t="s">
        <v>90</v>
      </c>
      <c r="S5" s="12"/>
      <c r="U5" s="1"/>
    </row>
    <row r="6" spans="1:21" ht="15.75" thickBot="1" x14ac:dyDescent="0.3">
      <c r="A6" s="11"/>
      <c r="B6" s="1"/>
      <c r="C6" s="1"/>
      <c r="D6" s="51">
        <f>(D3*D4)*D5</f>
        <v>232.79999999999998</v>
      </c>
      <c r="E6" s="2" t="s">
        <v>8</v>
      </c>
      <c r="F6" s="12"/>
      <c r="I6" s="11" t="s">
        <v>29</v>
      </c>
      <c r="J6" s="13">
        <f>A7*L27</f>
        <v>6.8</v>
      </c>
      <c r="K6" s="1" t="s">
        <v>12</v>
      </c>
      <c r="L6" s="14">
        <f>J6/J8</f>
        <v>2.5101025800435186E-2</v>
      </c>
      <c r="M6" s="1"/>
      <c r="N6" s="12"/>
      <c r="P6" s="11" t="s">
        <v>66</v>
      </c>
      <c r="Q6" s="1"/>
      <c r="R6" s="1" t="s">
        <v>93</v>
      </c>
      <c r="S6" s="12" t="s">
        <v>94</v>
      </c>
      <c r="U6" s="1"/>
    </row>
    <row r="7" spans="1:21" ht="15.75" thickBot="1" x14ac:dyDescent="0.3">
      <c r="A7" s="7">
        <v>4</v>
      </c>
      <c r="B7" s="6" t="s">
        <v>27</v>
      </c>
      <c r="C7" s="1"/>
      <c r="D7" s="49">
        <v>0.2</v>
      </c>
      <c r="E7" s="3" t="s">
        <v>9</v>
      </c>
      <c r="F7" s="12"/>
      <c r="I7" s="19" t="s">
        <v>13</v>
      </c>
      <c r="J7" s="20">
        <f>D6*L29</f>
        <v>46.56</v>
      </c>
      <c r="K7" s="5" t="s">
        <v>12</v>
      </c>
      <c r="L7" s="21">
        <f>(J7/J8)</f>
        <v>0.17186820018650917</v>
      </c>
      <c r="M7" s="1"/>
      <c r="N7" s="12"/>
      <c r="P7" s="38" t="s">
        <v>67</v>
      </c>
      <c r="Q7" s="53">
        <f>S4/L21</f>
        <v>60</v>
      </c>
      <c r="R7" s="70" t="s">
        <v>95</v>
      </c>
      <c r="S7" s="71">
        <f t="shared" ref="S7:S13" si="0">Q7*S21</f>
        <v>6</v>
      </c>
      <c r="U7" s="1"/>
    </row>
    <row r="8" spans="1:21" x14ac:dyDescent="0.25">
      <c r="A8" s="11" t="s">
        <v>28</v>
      </c>
      <c r="B8" s="1"/>
      <c r="C8" s="1"/>
      <c r="D8" s="52">
        <f>A3*D7</f>
        <v>20</v>
      </c>
      <c r="E8" s="6" t="s">
        <v>10</v>
      </c>
      <c r="F8" s="12"/>
      <c r="I8" s="11" t="s">
        <v>46</v>
      </c>
      <c r="J8" s="13">
        <f>(J5+J6+J7)/0.95</f>
        <v>270.90526315789475</v>
      </c>
      <c r="K8" s="1" t="s">
        <v>12</v>
      </c>
      <c r="L8" s="22">
        <f>SUM(L5:L7)</f>
        <v>0.95</v>
      </c>
      <c r="N8" s="12"/>
      <c r="P8" s="38" t="s">
        <v>68</v>
      </c>
      <c r="Q8" s="53">
        <f>S4/L22</f>
        <v>30</v>
      </c>
      <c r="R8" s="70">
        <f t="shared" ref="R8:R13" si="1">Q8*P22</f>
        <v>10.5</v>
      </c>
      <c r="S8" s="71">
        <f t="shared" si="0"/>
        <v>3</v>
      </c>
      <c r="U8" s="1"/>
    </row>
    <row r="9" spans="1:21" x14ac:dyDescent="0.25">
      <c r="A9" s="11"/>
      <c r="B9" s="1"/>
      <c r="C9" s="1"/>
      <c r="D9" s="29">
        <f>D6-D8</f>
        <v>212.79999999999998</v>
      </c>
      <c r="E9" s="4" t="s">
        <v>11</v>
      </c>
      <c r="F9" s="12"/>
      <c r="I9" s="11" t="s">
        <v>57</v>
      </c>
      <c r="J9" s="13">
        <f>J8*M9</f>
        <v>13.545263157894738</v>
      </c>
      <c r="K9" s="1" t="s">
        <v>12</v>
      </c>
      <c r="L9" s="14">
        <f>(J9/J8)</f>
        <v>0.05</v>
      </c>
      <c r="M9" s="15">
        <v>0.05</v>
      </c>
      <c r="N9" s="12"/>
      <c r="P9" s="38" t="s">
        <v>69</v>
      </c>
      <c r="Q9" s="53">
        <f>S4/L23</f>
        <v>20</v>
      </c>
      <c r="R9" s="70">
        <f t="shared" si="1"/>
        <v>7</v>
      </c>
      <c r="S9" s="71">
        <f t="shared" si="0"/>
        <v>2</v>
      </c>
      <c r="U9" s="1"/>
    </row>
    <row r="10" spans="1:21" x14ac:dyDescent="0.25">
      <c r="A10" s="60">
        <f>SUM(A3+A4+A7+D6)</f>
        <v>356.79999999999995</v>
      </c>
      <c r="B10" s="1" t="s">
        <v>33</v>
      </c>
      <c r="C10" s="1"/>
      <c r="D10" s="1"/>
      <c r="E10" s="40"/>
      <c r="F10" s="12"/>
      <c r="I10" s="11" t="s">
        <v>92</v>
      </c>
      <c r="J10" s="69">
        <f>J8+J9</f>
        <v>284.45052631578949</v>
      </c>
      <c r="K10" s="6" t="s">
        <v>12</v>
      </c>
      <c r="L10" s="14">
        <f>SUM(L8:L9)</f>
        <v>1</v>
      </c>
      <c r="M10" s="1"/>
      <c r="N10" s="12"/>
      <c r="P10" s="38" t="s">
        <v>70</v>
      </c>
      <c r="Q10" s="53">
        <f>S4/L24</f>
        <v>15</v>
      </c>
      <c r="R10" s="70">
        <f t="shared" si="1"/>
        <v>5.25</v>
      </c>
      <c r="S10" s="71">
        <f t="shared" si="0"/>
        <v>1.5</v>
      </c>
      <c r="U10" s="1"/>
    </row>
    <row r="11" spans="1:21" ht="15.75" thickBot="1" x14ac:dyDescent="0.3">
      <c r="A11" s="16"/>
      <c r="B11" s="17"/>
      <c r="C11" s="17"/>
      <c r="D11" s="17"/>
      <c r="E11" s="17"/>
      <c r="F11" s="18"/>
      <c r="I11" s="11" t="s">
        <v>31</v>
      </c>
      <c r="J11" s="69">
        <f>A10/L31</f>
        <v>11.893333333333333</v>
      </c>
      <c r="K11" s="1" t="s">
        <v>32</v>
      </c>
      <c r="L11" s="1"/>
      <c r="M11" s="1"/>
      <c r="N11" s="12"/>
      <c r="P11" s="38" t="s">
        <v>71</v>
      </c>
      <c r="Q11" s="53">
        <f>S4/L25</f>
        <v>10.714285714285715</v>
      </c>
      <c r="R11" s="72">
        <f t="shared" si="1"/>
        <v>4.8214285714285721</v>
      </c>
      <c r="S11" s="71">
        <f t="shared" si="0"/>
        <v>1.1785714285714286</v>
      </c>
    </row>
    <row r="12" spans="1:21" ht="15.75" thickBot="1" x14ac:dyDescent="0.3">
      <c r="I12" s="11" t="s">
        <v>34</v>
      </c>
      <c r="J12" s="69">
        <f>P24*A10</f>
        <v>124.87999999999998</v>
      </c>
      <c r="K12" s="1" t="s">
        <v>35</v>
      </c>
      <c r="L12" s="1"/>
      <c r="M12" s="1"/>
      <c r="N12" s="12"/>
      <c r="P12" s="38" t="s">
        <v>72</v>
      </c>
      <c r="Q12" s="53">
        <f>S4/L26</f>
        <v>11.538461538461538</v>
      </c>
      <c r="R12" s="72">
        <f t="shared" si="1"/>
        <v>5.1923076923076925</v>
      </c>
      <c r="S12" s="71">
        <f t="shared" si="0"/>
        <v>1.2692307692307692</v>
      </c>
    </row>
    <row r="13" spans="1:21" ht="15.75" thickBot="1" x14ac:dyDescent="0.3">
      <c r="A13" s="57" t="s">
        <v>79</v>
      </c>
      <c r="B13" s="58"/>
      <c r="C13" s="59"/>
      <c r="D13" s="56"/>
      <c r="I13" s="11" t="s">
        <v>36</v>
      </c>
      <c r="J13" s="69">
        <f>A10*Q24</f>
        <v>71.36</v>
      </c>
      <c r="K13" s="1" t="s">
        <v>35</v>
      </c>
      <c r="L13" s="1"/>
      <c r="M13" s="1"/>
      <c r="N13" s="12"/>
      <c r="P13" s="38" t="s">
        <v>73</v>
      </c>
      <c r="Q13" s="53">
        <f>S4/L27</f>
        <v>8.8235294117647065</v>
      </c>
      <c r="R13" s="72">
        <f t="shared" si="1"/>
        <v>3.9705882352941182</v>
      </c>
      <c r="S13" s="71">
        <f t="shared" si="0"/>
        <v>0.97058823529411775</v>
      </c>
    </row>
    <row r="14" spans="1:21" ht="15.75" thickBot="1" x14ac:dyDescent="0.3">
      <c r="I14" s="11" t="s">
        <v>37</v>
      </c>
      <c r="J14" s="69">
        <f>O27*(A3+A4+A7)</f>
        <v>372</v>
      </c>
      <c r="K14" s="1" t="s">
        <v>12</v>
      </c>
      <c r="L14" s="1"/>
      <c r="M14" s="1"/>
      <c r="N14" s="12"/>
      <c r="P14" s="38" t="s">
        <v>60</v>
      </c>
      <c r="Q14" s="53">
        <f>S4/L28</f>
        <v>7.5</v>
      </c>
      <c r="R14" s="1" t="s">
        <v>85</v>
      </c>
      <c r="S14" s="12"/>
    </row>
    <row r="15" spans="1:21" ht="15.75" thickBot="1" x14ac:dyDescent="0.3">
      <c r="A15" s="24" t="s">
        <v>38</v>
      </c>
      <c r="B15" s="9"/>
      <c r="C15" s="9"/>
      <c r="D15" s="9"/>
      <c r="E15" s="9"/>
      <c r="F15" s="10"/>
      <c r="I15" s="16"/>
      <c r="J15" s="17"/>
      <c r="K15" s="17"/>
      <c r="L15" s="17"/>
      <c r="M15" s="17"/>
      <c r="N15" s="18"/>
      <c r="P15" s="38" t="s">
        <v>84</v>
      </c>
      <c r="Q15" s="53">
        <f>S4/(L28+L29)</f>
        <v>6.8181818181818175</v>
      </c>
      <c r="R15" s="1" t="s">
        <v>96</v>
      </c>
      <c r="S15" s="12"/>
    </row>
    <row r="16" spans="1:21" ht="15.75" thickBot="1" x14ac:dyDescent="0.3">
      <c r="A16" s="11"/>
      <c r="B16" s="1" t="s">
        <v>40</v>
      </c>
      <c r="C16" s="1" t="s">
        <v>41</v>
      </c>
      <c r="D16" s="1"/>
      <c r="E16" s="1"/>
      <c r="F16" s="12"/>
      <c r="P16" s="39" t="s">
        <v>13</v>
      </c>
      <c r="Q16" s="54">
        <f>S4/L29</f>
        <v>75</v>
      </c>
      <c r="R16" s="17"/>
      <c r="S16" s="18"/>
    </row>
    <row r="17" spans="1:19" ht="15.75" thickBot="1" x14ac:dyDescent="0.3">
      <c r="A17" s="11" t="s">
        <v>39</v>
      </c>
      <c r="B17" s="8">
        <v>11</v>
      </c>
      <c r="C17" s="7">
        <v>36</v>
      </c>
      <c r="D17" s="13">
        <f>B17*C17</f>
        <v>396</v>
      </c>
      <c r="E17" s="1" t="s">
        <v>12</v>
      </c>
      <c r="F17" s="12"/>
      <c r="J17" t="s">
        <v>104</v>
      </c>
    </row>
    <row r="18" spans="1:19" x14ac:dyDescent="0.25">
      <c r="A18" s="11" t="s">
        <v>56</v>
      </c>
      <c r="B18" s="1">
        <f>D17*10%</f>
        <v>39.6</v>
      </c>
      <c r="C18" s="1" t="s">
        <v>12</v>
      </c>
      <c r="D18" s="13">
        <f>D17-B18</f>
        <v>356.4</v>
      </c>
      <c r="E18" s="1" t="s">
        <v>78</v>
      </c>
      <c r="F18" s="12"/>
      <c r="H18" s="63" t="s">
        <v>80</v>
      </c>
      <c r="I18" s="10"/>
      <c r="J18" s="42" t="s">
        <v>58</v>
      </c>
      <c r="K18" s="30"/>
      <c r="L18" s="30"/>
      <c r="M18" s="30"/>
      <c r="N18" s="30"/>
      <c r="O18" s="30"/>
      <c r="P18" s="42" t="s">
        <v>74</v>
      </c>
      <c r="Q18" s="30"/>
      <c r="R18" s="30"/>
      <c r="S18" s="31"/>
    </row>
    <row r="19" spans="1:19" ht="15.75" thickBot="1" x14ac:dyDescent="0.3">
      <c r="B19" s="55" t="s">
        <v>12</v>
      </c>
      <c r="C19" s="1"/>
      <c r="F19" s="12"/>
      <c r="H19" s="11"/>
      <c r="I19" s="12"/>
      <c r="J19" s="43"/>
      <c r="K19" s="32" t="s">
        <v>21</v>
      </c>
      <c r="L19" s="32" t="s">
        <v>91</v>
      </c>
      <c r="M19" s="32" t="s">
        <v>17</v>
      </c>
      <c r="N19" s="32" t="s">
        <v>19</v>
      </c>
      <c r="O19" s="32" t="s">
        <v>24</v>
      </c>
      <c r="P19" s="32" t="s">
        <v>76</v>
      </c>
      <c r="Q19" s="32"/>
      <c r="R19" s="32" t="s">
        <v>75</v>
      </c>
      <c r="S19" s="45"/>
    </row>
    <row r="20" spans="1:19" ht="15.75" thickBot="1" x14ac:dyDescent="0.3">
      <c r="A20" s="11" t="s">
        <v>43</v>
      </c>
      <c r="B20" s="13">
        <f>D18*L5</f>
        <v>268.380167858253</v>
      </c>
      <c r="C20" s="14">
        <f>B20/D18</f>
        <v>0.75303077401305563</v>
      </c>
      <c r="F20" s="12"/>
      <c r="H20" s="38" t="s">
        <v>81</v>
      </c>
      <c r="I20" s="61">
        <v>70</v>
      </c>
      <c r="J20" s="43"/>
      <c r="K20" s="32" t="s">
        <v>62</v>
      </c>
      <c r="L20" s="32" t="s">
        <v>18</v>
      </c>
      <c r="M20" s="32" t="s">
        <v>18</v>
      </c>
      <c r="N20" s="32" t="s">
        <v>18</v>
      </c>
      <c r="O20" s="32"/>
      <c r="P20" s="32" t="s">
        <v>59</v>
      </c>
      <c r="Q20" s="32" t="s">
        <v>77</v>
      </c>
      <c r="R20" s="32" t="s">
        <v>59</v>
      </c>
      <c r="S20" s="33" t="s">
        <v>77</v>
      </c>
    </row>
    <row r="21" spans="1:19" ht="15.75" thickBot="1" x14ac:dyDescent="0.3">
      <c r="A21" s="11" t="s">
        <v>44</v>
      </c>
      <c r="B21" s="13">
        <f>D18*L6</f>
        <v>8.9460055952750999</v>
      </c>
      <c r="C21" s="14">
        <f>B21/D18</f>
        <v>2.5101025800435186E-2</v>
      </c>
      <c r="F21" s="12"/>
      <c r="H21" s="11" t="s">
        <v>82</v>
      </c>
      <c r="I21" s="62">
        <v>150</v>
      </c>
      <c r="J21" s="44" t="s">
        <v>14</v>
      </c>
      <c r="K21" s="25" t="s">
        <v>22</v>
      </c>
      <c r="L21" s="25">
        <v>0.25</v>
      </c>
      <c r="M21" s="25">
        <v>0.25</v>
      </c>
      <c r="N21" s="25" t="s">
        <v>20</v>
      </c>
      <c r="O21" s="25"/>
      <c r="P21" s="25">
        <v>0.35</v>
      </c>
      <c r="Q21" s="25">
        <v>0.2</v>
      </c>
      <c r="R21" s="46">
        <v>0.17</v>
      </c>
      <c r="S21" s="26">
        <v>0.1</v>
      </c>
    </row>
    <row r="22" spans="1:19" ht="15.75" thickBot="1" x14ac:dyDescent="0.3">
      <c r="A22" s="11" t="s">
        <v>45</v>
      </c>
      <c r="B22" s="13">
        <f>D18*L7</f>
        <v>61.253826546471863</v>
      </c>
      <c r="C22" s="14">
        <f>B22/D18</f>
        <v>0.17186820018650917</v>
      </c>
      <c r="F22" s="12"/>
      <c r="H22" s="38" t="s">
        <v>83</v>
      </c>
      <c r="I22" s="68">
        <f>I21/I20</f>
        <v>2.1428571428571428</v>
      </c>
      <c r="J22" s="44" t="s">
        <v>14</v>
      </c>
      <c r="K22" s="25">
        <v>30</v>
      </c>
      <c r="L22" s="25">
        <v>0.5</v>
      </c>
      <c r="M22" s="25">
        <v>0.5</v>
      </c>
      <c r="N22" s="25" t="s">
        <v>20</v>
      </c>
      <c r="O22" s="25"/>
      <c r="P22" s="25">
        <v>0.35</v>
      </c>
      <c r="Q22" s="25">
        <v>0.2</v>
      </c>
      <c r="R22" s="46">
        <v>0.17</v>
      </c>
      <c r="S22" s="26">
        <v>0.1</v>
      </c>
    </row>
    <row r="23" spans="1:19" ht="15.75" thickBot="1" x14ac:dyDescent="0.3">
      <c r="A23" s="11" t="s">
        <v>42</v>
      </c>
      <c r="B23" s="13">
        <f>D18*L9</f>
        <v>17.82</v>
      </c>
      <c r="C23" s="14">
        <f>B23/D18</f>
        <v>0.05</v>
      </c>
      <c r="F23" s="12"/>
      <c r="H23" s="39"/>
      <c r="I23" s="64"/>
      <c r="J23" s="44" t="s">
        <v>14</v>
      </c>
      <c r="K23" s="25" t="s">
        <v>23</v>
      </c>
      <c r="L23" s="25">
        <v>0.75</v>
      </c>
      <c r="M23" s="25">
        <v>0.75</v>
      </c>
      <c r="N23" s="25" t="s">
        <v>20</v>
      </c>
      <c r="O23" s="25"/>
      <c r="P23" s="25">
        <v>0.35</v>
      </c>
      <c r="Q23" s="25">
        <v>0.2</v>
      </c>
      <c r="R23" s="46">
        <v>0.17</v>
      </c>
      <c r="S23" s="26">
        <v>0.1</v>
      </c>
    </row>
    <row r="24" spans="1:19" ht="15.75" thickBot="1" x14ac:dyDescent="0.3">
      <c r="A24" s="11"/>
      <c r="B24" s="13">
        <f>SUM(B20:B23)</f>
        <v>356.4</v>
      </c>
      <c r="C24" s="1"/>
      <c r="D24" s="1" t="s">
        <v>55</v>
      </c>
      <c r="E24" s="1"/>
      <c r="F24" s="12"/>
      <c r="J24" s="34" t="s">
        <v>15</v>
      </c>
      <c r="K24" s="25">
        <v>55</v>
      </c>
      <c r="L24" s="25">
        <v>1</v>
      </c>
      <c r="M24" s="25">
        <v>0.8</v>
      </c>
      <c r="N24" s="25">
        <v>0.8</v>
      </c>
      <c r="O24" s="25">
        <v>3</v>
      </c>
      <c r="P24" s="25">
        <v>0.35</v>
      </c>
      <c r="Q24" s="25">
        <v>0.2</v>
      </c>
      <c r="R24" s="46">
        <v>0.17</v>
      </c>
      <c r="S24" s="26">
        <v>0.1</v>
      </c>
    </row>
    <row r="25" spans="1:19" x14ac:dyDescent="0.25">
      <c r="A25" s="11" t="s">
        <v>51</v>
      </c>
      <c r="B25" s="69">
        <f>D28/L31</f>
        <v>13.604944979794839</v>
      </c>
      <c r="C25" s="1" t="s">
        <v>32</v>
      </c>
      <c r="D25" s="53">
        <f>B20/L27</f>
        <v>157.87068697544294</v>
      </c>
      <c r="E25" s="1" t="s">
        <v>48</v>
      </c>
      <c r="F25" s="12"/>
      <c r="H25" s="65" t="s">
        <v>86</v>
      </c>
      <c r="J25" s="34" t="s">
        <v>15</v>
      </c>
      <c r="K25" s="25">
        <v>75</v>
      </c>
      <c r="L25" s="25">
        <v>1.4</v>
      </c>
      <c r="M25" s="25">
        <v>1</v>
      </c>
      <c r="N25" s="25">
        <v>1</v>
      </c>
      <c r="O25" s="25">
        <v>3</v>
      </c>
      <c r="P25" s="25">
        <v>0.45</v>
      </c>
      <c r="Q25" s="25">
        <v>0.22500000000000001</v>
      </c>
      <c r="R25" s="46">
        <v>0.22500000000000001</v>
      </c>
      <c r="S25" s="26">
        <v>0.11</v>
      </c>
    </row>
    <row r="26" spans="1:19" ht="15.75" thickBot="1" x14ac:dyDescent="0.3">
      <c r="A26" s="11" t="s">
        <v>52</v>
      </c>
      <c r="B26" s="69">
        <f>P24*D28</f>
        <v>142.85192228784578</v>
      </c>
      <c r="C26" s="1" t="s">
        <v>35</v>
      </c>
      <c r="D26" s="53">
        <f>B21/L27</f>
        <v>5.2623562325147644</v>
      </c>
      <c r="E26" s="1" t="s">
        <v>49</v>
      </c>
      <c r="F26" s="12"/>
      <c r="H26" s="66" t="s">
        <v>87</v>
      </c>
      <c r="J26" s="34" t="s">
        <v>16</v>
      </c>
      <c r="K26" s="25">
        <v>55</v>
      </c>
      <c r="L26" s="25">
        <v>1.3</v>
      </c>
      <c r="M26" s="25">
        <v>1.1000000000000001</v>
      </c>
      <c r="N26" s="25">
        <v>1.1000000000000001</v>
      </c>
      <c r="O26" s="25">
        <v>3</v>
      </c>
      <c r="P26" s="25">
        <v>0.45</v>
      </c>
      <c r="Q26" s="25">
        <v>0.22500000000000001</v>
      </c>
      <c r="R26" s="46">
        <v>0.22500000000000001</v>
      </c>
      <c r="S26" s="26">
        <v>0.11</v>
      </c>
    </row>
    <row r="27" spans="1:19" x14ac:dyDescent="0.25">
      <c r="A27" s="11" t="s">
        <v>53</v>
      </c>
      <c r="B27" s="69">
        <f>Q24*D28</f>
        <v>81.629669878769036</v>
      </c>
      <c r="C27" s="1" t="s">
        <v>35</v>
      </c>
      <c r="D27" s="53">
        <f>B22/L21</f>
        <v>245.01530618588745</v>
      </c>
      <c r="E27" s="1" t="s">
        <v>50</v>
      </c>
      <c r="F27" s="12"/>
      <c r="J27" s="34" t="s">
        <v>16</v>
      </c>
      <c r="K27" s="25">
        <v>75</v>
      </c>
      <c r="L27" s="25">
        <v>1.7</v>
      </c>
      <c r="M27" s="25">
        <v>1.3</v>
      </c>
      <c r="N27" s="25">
        <v>1.3</v>
      </c>
      <c r="O27" s="25">
        <v>3</v>
      </c>
      <c r="P27" s="25">
        <v>0.45</v>
      </c>
      <c r="Q27" s="25">
        <v>0.22500000000000001</v>
      </c>
      <c r="R27" s="46">
        <v>0.22500000000000001</v>
      </c>
      <c r="S27" s="26">
        <v>0.11</v>
      </c>
    </row>
    <row r="28" spans="1:19" x14ac:dyDescent="0.25">
      <c r="A28" s="11" t="s">
        <v>37</v>
      </c>
      <c r="B28" s="69">
        <f>(D25+D26)*O27</f>
        <v>489.39912962387314</v>
      </c>
      <c r="C28" s="1" t="s">
        <v>12</v>
      </c>
      <c r="D28" s="53">
        <f>SUM(D25:D27)</f>
        <v>408.14834939384514</v>
      </c>
      <c r="E28" s="1" t="s">
        <v>33</v>
      </c>
      <c r="F28" s="12"/>
      <c r="J28" s="34" t="s">
        <v>60</v>
      </c>
      <c r="K28" s="25"/>
      <c r="L28" s="25">
        <v>2</v>
      </c>
      <c r="M28" s="25"/>
      <c r="N28" s="25"/>
      <c r="O28" s="25"/>
      <c r="P28" s="25"/>
      <c r="Q28" s="25"/>
      <c r="R28" s="1"/>
      <c r="S28" s="12"/>
    </row>
    <row r="29" spans="1:19" ht="15.75" thickBot="1" x14ac:dyDescent="0.3">
      <c r="A29" s="16"/>
      <c r="B29" s="17"/>
      <c r="C29" s="17"/>
      <c r="D29" s="17"/>
      <c r="E29" s="17"/>
      <c r="F29" s="18"/>
      <c r="J29" s="34" t="s">
        <v>13</v>
      </c>
      <c r="K29" s="25"/>
      <c r="L29" s="25">
        <v>0.2</v>
      </c>
      <c r="M29" s="25"/>
      <c r="N29" s="25"/>
      <c r="O29" s="25"/>
      <c r="P29" s="25"/>
      <c r="Q29" s="25"/>
      <c r="R29" s="1"/>
      <c r="S29" s="12"/>
    </row>
    <row r="30" spans="1:19" x14ac:dyDescent="0.25">
      <c r="J30" s="34" t="s">
        <v>30</v>
      </c>
      <c r="K30" s="25"/>
      <c r="L30" s="27">
        <v>0.05</v>
      </c>
      <c r="M30" s="28" t="s">
        <v>63</v>
      </c>
      <c r="N30" s="25"/>
      <c r="O30" s="25"/>
      <c r="P30" s="25"/>
      <c r="Q30" s="25"/>
      <c r="R30" s="1"/>
      <c r="S30" s="12"/>
    </row>
    <row r="31" spans="1:19" ht="15.75" thickBot="1" x14ac:dyDescent="0.3">
      <c r="J31" s="35" t="s">
        <v>61</v>
      </c>
      <c r="K31" s="23" t="s">
        <v>88</v>
      </c>
      <c r="L31" s="17">
        <v>30</v>
      </c>
      <c r="M31" s="17" t="s">
        <v>89</v>
      </c>
      <c r="N31" s="17"/>
      <c r="O31" s="17"/>
      <c r="P31" s="17"/>
      <c r="Q31" s="17"/>
      <c r="R31" s="17"/>
      <c r="S31" s="18"/>
    </row>
    <row r="33" spans="1:5" x14ac:dyDescent="0.25">
      <c r="E33" s="1"/>
    </row>
    <row r="34" spans="1:5" x14ac:dyDescent="0.25">
      <c r="E34" s="1"/>
    </row>
    <row r="46" spans="1:5" x14ac:dyDescent="0.25">
      <c r="A46" s="36"/>
    </row>
    <row r="47" spans="1:5" x14ac:dyDescent="0.25">
      <c r="A47" s="36"/>
    </row>
  </sheetData>
  <mergeCells count="1">
    <mergeCell ref="I1:L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workbookViewId="0">
      <selection activeCell="D8" sqref="D8"/>
    </sheetView>
  </sheetViews>
  <sheetFormatPr defaultRowHeight="15" x14ac:dyDescent="0.25"/>
  <cols>
    <col min="1" max="1" width="21.5703125" bestFit="1" customWidth="1"/>
    <col min="4" max="4" width="10.5703125" bestFit="1" customWidth="1"/>
    <col min="6" max="6" width="10.5703125" customWidth="1"/>
    <col min="7" max="7" width="4.42578125" customWidth="1"/>
    <col min="8" max="8" width="17.28515625" customWidth="1"/>
    <col min="9" max="9" width="14.42578125" customWidth="1"/>
    <col min="10" max="10" width="13.42578125" customWidth="1"/>
    <col min="11" max="11" width="11.42578125" customWidth="1"/>
    <col min="12" max="12" width="10.85546875" bestFit="1" customWidth="1"/>
    <col min="13" max="13" width="11" customWidth="1"/>
    <col min="14" max="14" width="11.140625" customWidth="1"/>
    <col min="15" max="15" width="9.42578125" bestFit="1" customWidth="1"/>
    <col min="16" max="16" width="14.140625" customWidth="1"/>
    <col min="17" max="17" width="10.140625" bestFit="1" customWidth="1"/>
    <col min="19" max="19" width="10.42578125" customWidth="1"/>
  </cols>
  <sheetData>
    <row r="1" spans="1:21" ht="51.75" customHeight="1" thickBot="1" x14ac:dyDescent="0.3">
      <c r="I1" s="105" t="s">
        <v>102</v>
      </c>
      <c r="J1" s="105"/>
      <c r="K1" s="105"/>
      <c r="L1" s="105"/>
    </row>
    <row r="2" spans="1:21" ht="15.75" thickBot="1" x14ac:dyDescent="0.3">
      <c r="A2" s="41" t="s">
        <v>1</v>
      </c>
      <c r="B2" s="9"/>
      <c r="C2" s="9"/>
      <c r="D2" s="9"/>
      <c r="E2" s="9"/>
      <c r="F2" s="10"/>
      <c r="I2" s="24" t="s">
        <v>0</v>
      </c>
      <c r="J2" s="9"/>
      <c r="K2" s="9"/>
      <c r="L2" s="9"/>
      <c r="M2" s="9"/>
      <c r="N2" s="10"/>
      <c r="P2" s="37" t="s">
        <v>64</v>
      </c>
      <c r="Q2" s="9"/>
      <c r="R2" s="9"/>
      <c r="S2" s="10"/>
      <c r="U2" s="1"/>
    </row>
    <row r="3" spans="1:21" ht="15.75" thickBot="1" x14ac:dyDescent="0.3">
      <c r="A3" s="74">
        <v>100</v>
      </c>
      <c r="B3" s="1" t="s">
        <v>2</v>
      </c>
      <c r="C3" s="1"/>
      <c r="D3" s="90">
        <f>(A3+A4)*A5</f>
        <v>120</v>
      </c>
      <c r="E3" s="1" t="s">
        <v>3</v>
      </c>
      <c r="F3" s="12"/>
      <c r="I3" s="11"/>
      <c r="J3" s="1"/>
      <c r="K3" s="1"/>
      <c r="L3" s="1"/>
      <c r="M3" s="1"/>
      <c r="N3" s="12"/>
      <c r="P3" s="11"/>
      <c r="Q3" s="25" t="s">
        <v>40</v>
      </c>
      <c r="R3" s="25" t="s">
        <v>41</v>
      </c>
      <c r="S3" s="26" t="s">
        <v>12</v>
      </c>
      <c r="U3" s="1"/>
    </row>
    <row r="4" spans="1:21" ht="15.75" thickBot="1" x14ac:dyDescent="0.3">
      <c r="A4" s="74">
        <f>A3*D7</f>
        <v>20</v>
      </c>
      <c r="B4" s="1" t="s">
        <v>4</v>
      </c>
      <c r="C4" s="1"/>
      <c r="D4" s="77">
        <v>2</v>
      </c>
      <c r="E4" s="1" t="s">
        <v>5</v>
      </c>
      <c r="F4" s="12"/>
      <c r="I4" s="11" t="s">
        <v>25</v>
      </c>
      <c r="J4" s="1"/>
      <c r="K4" s="1"/>
      <c r="L4" s="1" t="s">
        <v>47</v>
      </c>
      <c r="M4" s="1" t="s">
        <v>54</v>
      </c>
      <c r="N4" s="12"/>
      <c r="P4" s="11" t="s">
        <v>65</v>
      </c>
      <c r="Q4" s="84">
        <v>3</v>
      </c>
      <c r="R4" s="76">
        <v>5</v>
      </c>
      <c r="S4" s="95">
        <f>Q4*R4</f>
        <v>15</v>
      </c>
      <c r="U4" s="1"/>
    </row>
    <row r="5" spans="1:21" ht="15.75" thickBot="1" x14ac:dyDescent="0.3">
      <c r="A5" s="75">
        <v>1</v>
      </c>
      <c r="B5" s="1" t="s">
        <v>6</v>
      </c>
      <c r="C5" s="1"/>
      <c r="D5" s="78">
        <v>0.97</v>
      </c>
      <c r="E5" s="1" t="s">
        <v>7</v>
      </c>
      <c r="F5" s="12"/>
      <c r="I5" s="11" t="s">
        <v>26</v>
      </c>
      <c r="J5" s="13">
        <f>(A3+A4)*L27</f>
        <v>204</v>
      </c>
      <c r="K5" s="1" t="s">
        <v>12</v>
      </c>
      <c r="L5" s="14">
        <f>J5/J8</f>
        <v>0.75303077401305563</v>
      </c>
      <c r="M5" s="1"/>
      <c r="N5" s="12"/>
      <c r="P5" s="11"/>
      <c r="Q5" s="1"/>
      <c r="R5" s="1" t="s">
        <v>90</v>
      </c>
      <c r="S5" s="12"/>
      <c r="U5" s="1"/>
    </row>
    <row r="6" spans="1:21" ht="15.75" thickBot="1" x14ac:dyDescent="0.3">
      <c r="A6" s="11"/>
      <c r="B6" s="1"/>
      <c r="C6" s="1"/>
      <c r="D6" s="51">
        <f>(D3*D4)*D5</f>
        <v>232.79999999999998</v>
      </c>
      <c r="E6" s="2" t="s">
        <v>8</v>
      </c>
      <c r="F6" s="12"/>
      <c r="I6" s="11" t="s">
        <v>29</v>
      </c>
      <c r="J6" s="13">
        <f>A7*L27</f>
        <v>6.8</v>
      </c>
      <c r="K6" s="1" t="s">
        <v>12</v>
      </c>
      <c r="L6" s="14">
        <f>J6/J8</f>
        <v>2.5101025800435186E-2</v>
      </c>
      <c r="M6" s="1"/>
      <c r="N6" s="12"/>
      <c r="P6" s="11" t="s">
        <v>66</v>
      </c>
      <c r="Q6" s="1"/>
      <c r="R6" s="1" t="s">
        <v>93</v>
      </c>
      <c r="S6" s="12" t="s">
        <v>94</v>
      </c>
      <c r="U6" s="1"/>
    </row>
    <row r="7" spans="1:21" ht="15.75" thickBot="1" x14ac:dyDescent="0.3">
      <c r="A7" s="76">
        <v>4</v>
      </c>
      <c r="B7" s="6" t="s">
        <v>27</v>
      </c>
      <c r="C7" s="1"/>
      <c r="D7" s="79">
        <v>0.2</v>
      </c>
      <c r="E7" s="3" t="s">
        <v>9</v>
      </c>
      <c r="F7" s="12"/>
      <c r="I7" s="19" t="s">
        <v>13</v>
      </c>
      <c r="J7" s="20">
        <f>D6*L29</f>
        <v>46.56</v>
      </c>
      <c r="K7" s="5" t="s">
        <v>12</v>
      </c>
      <c r="L7" s="21">
        <f>(J7/J8)</f>
        <v>0.17186820018650917</v>
      </c>
      <c r="M7" s="1"/>
      <c r="N7" s="12"/>
      <c r="P7" s="38" t="s">
        <v>100</v>
      </c>
      <c r="Q7" s="92">
        <f>S4/L21</f>
        <v>25</v>
      </c>
      <c r="R7" s="70" t="s">
        <v>95</v>
      </c>
      <c r="S7" s="71">
        <f t="shared" ref="S7:S13" si="0">Q7*S21</f>
        <v>2.5</v>
      </c>
      <c r="U7" s="1"/>
    </row>
    <row r="8" spans="1:21" x14ac:dyDescent="0.25">
      <c r="A8" s="11" t="s">
        <v>28</v>
      </c>
      <c r="B8" s="1"/>
      <c r="C8" s="1"/>
      <c r="D8" s="52">
        <f>A3*D7</f>
        <v>20</v>
      </c>
      <c r="E8" s="6" t="s">
        <v>10</v>
      </c>
      <c r="F8" s="12"/>
      <c r="I8" s="11" t="s">
        <v>46</v>
      </c>
      <c r="J8" s="13">
        <f>(J5+J6+J7)/0.95</f>
        <v>270.90526315789475</v>
      </c>
      <c r="K8" s="1" t="s">
        <v>12</v>
      </c>
      <c r="L8" s="22">
        <f>SUM(L5:L7)</f>
        <v>0.95</v>
      </c>
      <c r="N8" s="12"/>
      <c r="P8" s="38" t="s">
        <v>101</v>
      </c>
      <c r="Q8" s="92">
        <f>S4/L22</f>
        <v>15</v>
      </c>
      <c r="R8" s="70">
        <f t="shared" ref="R8:R13" si="1">Q8*P22</f>
        <v>5.25</v>
      </c>
      <c r="S8" s="71">
        <f t="shared" si="0"/>
        <v>1.5</v>
      </c>
      <c r="U8" s="1"/>
    </row>
    <row r="9" spans="1:21" x14ac:dyDescent="0.25">
      <c r="A9" s="11"/>
      <c r="B9" s="1"/>
      <c r="C9" s="1"/>
      <c r="D9" s="89">
        <f>D6-D8</f>
        <v>212.79999999999998</v>
      </c>
      <c r="E9" s="4" t="s">
        <v>11</v>
      </c>
      <c r="F9" s="12"/>
      <c r="I9" s="11" t="s">
        <v>57</v>
      </c>
      <c r="J9" s="13">
        <f>J8*M9</f>
        <v>13.545263157894738</v>
      </c>
      <c r="K9" s="1" t="s">
        <v>12</v>
      </c>
      <c r="L9" s="14">
        <f>(J9/J8)</f>
        <v>0.05</v>
      </c>
      <c r="M9" s="15">
        <v>0.05</v>
      </c>
      <c r="N9" s="12"/>
      <c r="P9" s="38" t="s">
        <v>69</v>
      </c>
      <c r="Q9" s="92">
        <f>S4/L23</f>
        <v>20</v>
      </c>
      <c r="R9" s="70">
        <f t="shared" si="1"/>
        <v>7</v>
      </c>
      <c r="S9" s="71">
        <f t="shared" si="0"/>
        <v>2</v>
      </c>
      <c r="U9" s="1"/>
    </row>
    <row r="10" spans="1:21" x14ac:dyDescent="0.25">
      <c r="A10" s="88">
        <f>SUM(A3+A4+A7+D6)</f>
        <v>356.79999999999995</v>
      </c>
      <c r="B10" s="1" t="s">
        <v>33</v>
      </c>
      <c r="C10" s="1"/>
      <c r="D10" s="1"/>
      <c r="E10" s="40"/>
      <c r="F10" s="12"/>
      <c r="I10" s="11" t="s">
        <v>92</v>
      </c>
      <c r="J10" s="91">
        <f>J8+J9</f>
        <v>284.45052631578949</v>
      </c>
      <c r="K10" s="6" t="s">
        <v>12</v>
      </c>
      <c r="L10" s="14">
        <f>SUM(L8:L9)</f>
        <v>1</v>
      </c>
      <c r="M10" s="1"/>
      <c r="N10" s="12"/>
      <c r="P10" s="38" t="s">
        <v>70</v>
      </c>
      <c r="Q10" s="92">
        <f>S4/L24</f>
        <v>15</v>
      </c>
      <c r="R10" s="70">
        <f t="shared" si="1"/>
        <v>5.25</v>
      </c>
      <c r="S10" s="71">
        <f t="shared" si="0"/>
        <v>1.5</v>
      </c>
      <c r="U10" s="1"/>
    </row>
    <row r="11" spans="1:21" ht="15.75" thickBot="1" x14ac:dyDescent="0.3">
      <c r="A11" s="16"/>
      <c r="B11" s="17"/>
      <c r="C11" s="17"/>
      <c r="D11" s="17"/>
      <c r="E11" s="17"/>
      <c r="F11" s="18"/>
      <c r="I11" s="11" t="s">
        <v>31</v>
      </c>
      <c r="J11" s="91">
        <f>A10/L31</f>
        <v>11.893333333333333</v>
      </c>
      <c r="K11" s="1" t="s">
        <v>32</v>
      </c>
      <c r="L11" s="1"/>
      <c r="M11" s="1"/>
      <c r="N11" s="12"/>
      <c r="P11" s="38" t="s">
        <v>71</v>
      </c>
      <c r="Q11" s="92">
        <f>S4/L25</f>
        <v>10.714285714285715</v>
      </c>
      <c r="R11" s="72">
        <f t="shared" si="1"/>
        <v>4.8214285714285721</v>
      </c>
      <c r="S11" s="71">
        <f t="shared" si="0"/>
        <v>1.1785714285714286</v>
      </c>
    </row>
    <row r="12" spans="1:21" ht="15.75" thickBot="1" x14ac:dyDescent="0.3">
      <c r="I12" s="11" t="s">
        <v>34</v>
      </c>
      <c r="J12" s="91">
        <f>P24*A10</f>
        <v>124.87999999999998</v>
      </c>
      <c r="K12" s="1" t="s">
        <v>35</v>
      </c>
      <c r="L12" s="1"/>
      <c r="M12" s="1"/>
      <c r="N12" s="12"/>
      <c r="P12" s="38" t="s">
        <v>72</v>
      </c>
      <c r="Q12" s="92">
        <f>S4/L26</f>
        <v>11.538461538461538</v>
      </c>
      <c r="R12" s="72">
        <f t="shared" si="1"/>
        <v>5.1923076923076925</v>
      </c>
      <c r="S12" s="71">
        <f t="shared" si="0"/>
        <v>1.2692307692307692</v>
      </c>
    </row>
    <row r="13" spans="1:21" ht="15.75" thickBot="1" x14ac:dyDescent="0.3">
      <c r="A13" s="82" t="s">
        <v>103</v>
      </c>
      <c r="B13" s="80"/>
      <c r="C13" s="83"/>
      <c r="D13" s="81"/>
      <c r="I13" s="11" t="s">
        <v>36</v>
      </c>
      <c r="J13" s="91">
        <f>A10*Q24</f>
        <v>71.36</v>
      </c>
      <c r="K13" s="1" t="s">
        <v>35</v>
      </c>
      <c r="L13" s="1"/>
      <c r="M13" s="1"/>
      <c r="N13" s="12"/>
      <c r="P13" s="38" t="s">
        <v>73</v>
      </c>
      <c r="Q13" s="92">
        <f>S4/L27</f>
        <v>8.8235294117647065</v>
      </c>
      <c r="R13" s="72">
        <f t="shared" si="1"/>
        <v>3.9705882352941182</v>
      </c>
      <c r="S13" s="71">
        <f t="shared" si="0"/>
        <v>0.97058823529411775</v>
      </c>
    </row>
    <row r="14" spans="1:21" ht="15.75" thickBot="1" x14ac:dyDescent="0.3">
      <c r="A14" s="106"/>
      <c r="I14" s="11" t="s">
        <v>37</v>
      </c>
      <c r="J14" s="91">
        <f>O27*(A3+A4+A7)</f>
        <v>372</v>
      </c>
      <c r="K14" s="1" t="s">
        <v>12</v>
      </c>
      <c r="L14" s="1"/>
      <c r="M14" s="1"/>
      <c r="N14" s="12"/>
      <c r="P14" s="38" t="s">
        <v>60</v>
      </c>
      <c r="Q14" s="92">
        <f>S4/L28</f>
        <v>6.8181818181818175</v>
      </c>
      <c r="R14" s="1" t="s">
        <v>85</v>
      </c>
      <c r="S14" s="12"/>
    </row>
    <row r="15" spans="1:21" ht="15.75" thickBot="1" x14ac:dyDescent="0.3">
      <c r="A15" s="24" t="s">
        <v>38</v>
      </c>
      <c r="B15" s="9"/>
      <c r="C15" s="9"/>
      <c r="D15" s="9"/>
      <c r="E15" s="9"/>
      <c r="F15" s="10"/>
      <c r="I15" s="16"/>
      <c r="J15" s="17"/>
      <c r="K15" s="17"/>
      <c r="L15" s="17"/>
      <c r="M15" s="17"/>
      <c r="N15" s="18"/>
      <c r="P15" s="38" t="s">
        <v>84</v>
      </c>
      <c r="Q15" s="92">
        <f>S4/(L28+L29)</f>
        <v>6.2499999999999991</v>
      </c>
      <c r="R15" s="1" t="s">
        <v>96</v>
      </c>
      <c r="S15" s="12"/>
    </row>
    <row r="16" spans="1:21" ht="15.75" thickBot="1" x14ac:dyDescent="0.3">
      <c r="A16" s="11"/>
      <c r="B16" s="1" t="s">
        <v>40</v>
      </c>
      <c r="C16" s="1" t="s">
        <v>41</v>
      </c>
      <c r="D16" s="1"/>
      <c r="E16" s="1"/>
      <c r="F16" s="12"/>
      <c r="P16" s="39" t="s">
        <v>13</v>
      </c>
      <c r="Q16" s="94">
        <f>S4/L29</f>
        <v>75</v>
      </c>
      <c r="R16" s="17"/>
      <c r="S16" s="18"/>
    </row>
    <row r="17" spans="1:19" ht="15.75" thickBot="1" x14ac:dyDescent="0.3">
      <c r="A17" s="11" t="s">
        <v>39</v>
      </c>
      <c r="B17" s="84">
        <v>11</v>
      </c>
      <c r="C17" s="76">
        <v>36</v>
      </c>
      <c r="D17" s="13">
        <f>B17*C17</f>
        <v>396</v>
      </c>
      <c r="E17" s="1" t="s">
        <v>12</v>
      </c>
      <c r="F17" s="12"/>
      <c r="J17" t="s">
        <v>97</v>
      </c>
    </row>
    <row r="18" spans="1:19" x14ac:dyDescent="0.25">
      <c r="A18" s="11" t="s">
        <v>56</v>
      </c>
      <c r="B18" s="1">
        <f>D17*10%</f>
        <v>39.6</v>
      </c>
      <c r="C18" s="1" t="s">
        <v>12</v>
      </c>
      <c r="D18" s="13">
        <f>D17-B18</f>
        <v>356.4</v>
      </c>
      <c r="E18" s="1" t="s">
        <v>78</v>
      </c>
      <c r="F18" s="12"/>
      <c r="H18" s="63" t="s">
        <v>80</v>
      </c>
      <c r="I18" s="10"/>
      <c r="J18" s="96" t="s">
        <v>58</v>
      </c>
      <c r="K18" s="100"/>
      <c r="L18" s="100"/>
      <c r="M18" s="100"/>
      <c r="N18" s="100"/>
      <c r="O18" s="100"/>
      <c r="P18" s="96" t="s">
        <v>74</v>
      </c>
      <c r="Q18" s="100"/>
      <c r="R18" s="100"/>
      <c r="S18" s="101"/>
    </row>
    <row r="19" spans="1:19" ht="15.75" thickBot="1" x14ac:dyDescent="0.3">
      <c r="B19" s="55" t="s">
        <v>12</v>
      </c>
      <c r="C19" s="1"/>
      <c r="F19" s="12"/>
      <c r="H19" s="11"/>
      <c r="I19" s="12"/>
      <c r="J19" s="97"/>
      <c r="K19" s="102" t="s">
        <v>21</v>
      </c>
      <c r="L19" s="102" t="s">
        <v>91</v>
      </c>
      <c r="M19" s="102" t="s">
        <v>17</v>
      </c>
      <c r="N19" s="102" t="s">
        <v>19</v>
      </c>
      <c r="O19" s="102" t="s">
        <v>24</v>
      </c>
      <c r="P19" s="102" t="s">
        <v>76</v>
      </c>
      <c r="Q19" s="102"/>
      <c r="R19" s="102" t="s">
        <v>75</v>
      </c>
      <c r="S19" s="103"/>
    </row>
    <row r="20" spans="1:19" ht="15.75" thickBot="1" x14ac:dyDescent="0.3">
      <c r="A20" s="11" t="s">
        <v>43</v>
      </c>
      <c r="B20" s="13">
        <f>D18*L5</f>
        <v>268.380167858253</v>
      </c>
      <c r="C20" s="14">
        <f>B20/D18</f>
        <v>0.75303077401305563</v>
      </c>
      <c r="F20" s="12"/>
      <c r="H20" s="38" t="s">
        <v>81</v>
      </c>
      <c r="I20" s="75">
        <v>70</v>
      </c>
      <c r="J20" s="97"/>
      <c r="K20" s="102" t="s">
        <v>62</v>
      </c>
      <c r="L20" s="102" t="s">
        <v>18</v>
      </c>
      <c r="M20" s="102" t="s">
        <v>18</v>
      </c>
      <c r="N20" s="102" t="s">
        <v>18</v>
      </c>
      <c r="O20" s="102"/>
      <c r="P20" s="102" t="s">
        <v>59</v>
      </c>
      <c r="Q20" s="102" t="s">
        <v>77</v>
      </c>
      <c r="R20" s="102" t="s">
        <v>59</v>
      </c>
      <c r="S20" s="104" t="s">
        <v>77</v>
      </c>
    </row>
    <row r="21" spans="1:19" ht="15.75" thickBot="1" x14ac:dyDescent="0.3">
      <c r="A21" s="11" t="s">
        <v>44</v>
      </c>
      <c r="B21" s="13">
        <f>D18*L6</f>
        <v>8.9460055952750999</v>
      </c>
      <c r="C21" s="14">
        <f>B21/D18</f>
        <v>2.5101025800435186E-2</v>
      </c>
      <c r="F21" s="12"/>
      <c r="H21" s="11" t="s">
        <v>82</v>
      </c>
      <c r="I21" s="85">
        <v>150</v>
      </c>
      <c r="J21" s="98" t="s">
        <v>14</v>
      </c>
      <c r="K21" s="25" t="s">
        <v>98</v>
      </c>
      <c r="L21" s="25">
        <v>0.6</v>
      </c>
      <c r="M21" s="25"/>
      <c r="N21" s="25" t="s">
        <v>20</v>
      </c>
      <c r="O21" s="25"/>
      <c r="P21" s="25">
        <v>0.35</v>
      </c>
      <c r="Q21" s="25">
        <v>0.2</v>
      </c>
      <c r="R21" s="46">
        <v>0.17</v>
      </c>
      <c r="S21" s="26">
        <v>0.1</v>
      </c>
    </row>
    <row r="22" spans="1:19" ht="15.75" thickBot="1" x14ac:dyDescent="0.3">
      <c r="A22" s="11" t="s">
        <v>45</v>
      </c>
      <c r="B22" s="13">
        <f>D18*L7</f>
        <v>61.253826546471863</v>
      </c>
      <c r="C22" s="14">
        <f>B22/D18</f>
        <v>0.17186820018650917</v>
      </c>
      <c r="F22" s="12"/>
      <c r="H22" s="38" t="s">
        <v>83</v>
      </c>
      <c r="I22" s="93">
        <f>I21/I20</f>
        <v>2.1428571428571428</v>
      </c>
      <c r="J22" s="98" t="s">
        <v>14</v>
      </c>
      <c r="K22" s="25" t="s">
        <v>99</v>
      </c>
      <c r="L22" s="25">
        <v>1</v>
      </c>
      <c r="M22" s="25"/>
      <c r="N22" s="25" t="s">
        <v>20</v>
      </c>
      <c r="O22" s="25"/>
      <c r="P22" s="25">
        <v>0.35</v>
      </c>
      <c r="Q22" s="25">
        <v>0.2</v>
      </c>
      <c r="R22" s="46">
        <v>0.17</v>
      </c>
      <c r="S22" s="26">
        <v>0.1</v>
      </c>
    </row>
    <row r="23" spans="1:19" ht="15.75" thickBot="1" x14ac:dyDescent="0.3">
      <c r="A23" s="11" t="s">
        <v>42</v>
      </c>
      <c r="B23" s="13">
        <f>D18*L9</f>
        <v>17.82</v>
      </c>
      <c r="C23" s="14">
        <f>B23/D18</f>
        <v>0.05</v>
      </c>
      <c r="F23" s="12"/>
      <c r="H23" s="39"/>
      <c r="I23" s="64"/>
      <c r="J23" s="98" t="s">
        <v>14</v>
      </c>
      <c r="K23" s="25" t="s">
        <v>23</v>
      </c>
      <c r="L23" s="25">
        <v>0.75</v>
      </c>
      <c r="M23" s="25"/>
      <c r="N23" s="25" t="s">
        <v>20</v>
      </c>
      <c r="O23" s="25"/>
      <c r="P23" s="25">
        <v>0.35</v>
      </c>
      <c r="Q23" s="25">
        <v>0.2</v>
      </c>
      <c r="R23" s="46">
        <v>0.17</v>
      </c>
      <c r="S23" s="26">
        <v>0.1</v>
      </c>
    </row>
    <row r="24" spans="1:19" ht="15.75" thickBot="1" x14ac:dyDescent="0.3">
      <c r="A24" s="11"/>
      <c r="B24" s="13">
        <f>SUM(B20:B23)</f>
        <v>356.4</v>
      </c>
      <c r="C24" s="1"/>
      <c r="D24" s="1" t="s">
        <v>55</v>
      </c>
      <c r="E24" s="1"/>
      <c r="F24" s="12"/>
      <c r="J24" s="99" t="s">
        <v>15</v>
      </c>
      <c r="K24" s="25">
        <v>55</v>
      </c>
      <c r="L24" s="25">
        <v>1</v>
      </c>
      <c r="M24" s="25"/>
      <c r="N24" s="25">
        <v>0.8</v>
      </c>
      <c r="O24" s="25">
        <v>3</v>
      </c>
      <c r="P24" s="25">
        <v>0.35</v>
      </c>
      <c r="Q24" s="25">
        <v>0.2</v>
      </c>
      <c r="R24" s="46">
        <v>0.17</v>
      </c>
      <c r="S24" s="26">
        <v>0.1</v>
      </c>
    </row>
    <row r="25" spans="1:19" x14ac:dyDescent="0.25">
      <c r="A25" s="11" t="s">
        <v>51</v>
      </c>
      <c r="B25" s="91">
        <f>D28/L31</f>
        <v>8.8407584706248041</v>
      </c>
      <c r="C25" s="1" t="s">
        <v>32</v>
      </c>
      <c r="D25" s="92">
        <f>B20/L27</f>
        <v>157.87068697544294</v>
      </c>
      <c r="E25" s="1" t="s">
        <v>48</v>
      </c>
      <c r="F25" s="12"/>
      <c r="H25" s="87" t="s">
        <v>86</v>
      </c>
      <c r="J25" s="99" t="s">
        <v>15</v>
      </c>
      <c r="K25" s="25">
        <v>75</v>
      </c>
      <c r="L25" s="25">
        <v>1.4</v>
      </c>
      <c r="M25" s="25">
        <v>1</v>
      </c>
      <c r="N25" s="25">
        <v>1</v>
      </c>
      <c r="O25" s="25">
        <v>3</v>
      </c>
      <c r="P25" s="25">
        <v>0.45</v>
      </c>
      <c r="Q25" s="25">
        <v>0.22500000000000001</v>
      </c>
      <c r="R25" s="46">
        <v>0.22500000000000001</v>
      </c>
      <c r="S25" s="26">
        <v>0.11</v>
      </c>
    </row>
    <row r="26" spans="1:19" ht="15.75" thickBot="1" x14ac:dyDescent="0.3">
      <c r="A26" s="11" t="s">
        <v>52</v>
      </c>
      <c r="B26" s="91">
        <f>P24*D28</f>
        <v>92.827963941560441</v>
      </c>
      <c r="C26" s="1" t="s">
        <v>35</v>
      </c>
      <c r="D26" s="92">
        <f>B21/L27</f>
        <v>5.2623562325147644</v>
      </c>
      <c r="E26" s="1" t="s">
        <v>49</v>
      </c>
      <c r="F26" s="12"/>
      <c r="H26" s="86" t="s">
        <v>87</v>
      </c>
      <c r="J26" s="99" t="s">
        <v>16</v>
      </c>
      <c r="K26" s="25">
        <v>55</v>
      </c>
      <c r="L26" s="25">
        <v>1.3</v>
      </c>
      <c r="M26" s="25">
        <v>1.1000000000000001</v>
      </c>
      <c r="N26" s="25">
        <v>1.1000000000000001</v>
      </c>
      <c r="O26" s="25">
        <v>3</v>
      </c>
      <c r="P26" s="25">
        <v>0.45</v>
      </c>
      <c r="Q26" s="25">
        <v>0.22500000000000001</v>
      </c>
      <c r="R26" s="46">
        <v>0.22500000000000001</v>
      </c>
      <c r="S26" s="26">
        <v>0.11</v>
      </c>
    </row>
    <row r="27" spans="1:19" x14ac:dyDescent="0.25">
      <c r="A27" s="11" t="s">
        <v>53</v>
      </c>
      <c r="B27" s="91">
        <f>Q24*D28</f>
        <v>53.044550823748835</v>
      </c>
      <c r="C27" s="1" t="s">
        <v>35</v>
      </c>
      <c r="D27" s="92">
        <f>B22/L21</f>
        <v>102.08971091078644</v>
      </c>
      <c r="E27" s="1" t="s">
        <v>50</v>
      </c>
      <c r="F27" s="12"/>
      <c r="J27" s="99" t="s">
        <v>16</v>
      </c>
      <c r="K27" s="25">
        <v>75</v>
      </c>
      <c r="L27" s="25">
        <v>1.7</v>
      </c>
      <c r="M27" s="25">
        <v>1.3</v>
      </c>
      <c r="N27" s="25">
        <v>1.3</v>
      </c>
      <c r="O27" s="25">
        <v>3</v>
      </c>
      <c r="P27" s="25">
        <v>0.45</v>
      </c>
      <c r="Q27" s="25">
        <v>0.22500000000000001</v>
      </c>
      <c r="R27" s="46">
        <v>0.22500000000000001</v>
      </c>
      <c r="S27" s="26">
        <v>0.11</v>
      </c>
    </row>
    <row r="28" spans="1:19" x14ac:dyDescent="0.25">
      <c r="A28" s="11" t="s">
        <v>37</v>
      </c>
      <c r="B28" s="91">
        <f>(D25+D26)*O27</f>
        <v>489.39912962387314</v>
      </c>
      <c r="C28" s="1" t="s">
        <v>12</v>
      </c>
      <c r="D28" s="92">
        <f>SUM(D25:D27)</f>
        <v>265.22275411874415</v>
      </c>
      <c r="E28" s="1" t="s">
        <v>33</v>
      </c>
      <c r="F28" s="12"/>
      <c r="J28" s="99" t="s">
        <v>60</v>
      </c>
      <c r="K28" s="25"/>
      <c r="L28" s="25">
        <v>2.2000000000000002</v>
      </c>
      <c r="M28" s="25"/>
      <c r="N28" s="25"/>
      <c r="O28" s="25"/>
      <c r="P28" s="25"/>
      <c r="Q28" s="25"/>
      <c r="R28" s="1"/>
      <c r="S28" s="12"/>
    </row>
    <row r="29" spans="1:19" ht="15.75" thickBot="1" x14ac:dyDescent="0.3">
      <c r="A29" s="16"/>
      <c r="B29" s="17"/>
      <c r="C29" s="17"/>
      <c r="D29" s="17"/>
      <c r="E29" s="17"/>
      <c r="F29" s="18"/>
      <c r="J29" s="99" t="s">
        <v>13</v>
      </c>
      <c r="K29" s="25"/>
      <c r="L29" s="25">
        <v>0.2</v>
      </c>
      <c r="M29" s="25"/>
      <c r="N29" s="25"/>
      <c r="O29" s="25"/>
      <c r="P29" s="25"/>
      <c r="Q29" s="25"/>
      <c r="R29" s="1"/>
      <c r="S29" s="12"/>
    </row>
    <row r="30" spans="1:19" x14ac:dyDescent="0.25">
      <c r="J30" s="99" t="s">
        <v>30</v>
      </c>
      <c r="K30" s="25"/>
      <c r="L30" s="27">
        <v>0.05</v>
      </c>
      <c r="M30" s="28" t="s">
        <v>63</v>
      </c>
      <c r="N30" s="25"/>
      <c r="O30" s="25"/>
      <c r="P30" s="25"/>
      <c r="Q30" s="25"/>
      <c r="R30" s="1"/>
      <c r="S30" s="12"/>
    </row>
    <row r="31" spans="1:19" ht="15.75" thickBot="1" x14ac:dyDescent="0.3">
      <c r="J31" s="35" t="s">
        <v>61</v>
      </c>
      <c r="K31" s="23" t="s">
        <v>88</v>
      </c>
      <c r="L31" s="17">
        <v>30</v>
      </c>
      <c r="M31" s="17" t="s">
        <v>89</v>
      </c>
      <c r="N31" s="17"/>
      <c r="O31" s="17"/>
      <c r="P31" s="17"/>
      <c r="Q31" s="17"/>
      <c r="R31" s="17"/>
      <c r="S31" s="18"/>
    </row>
    <row r="33" spans="1:5" x14ac:dyDescent="0.25">
      <c r="E33" s="1"/>
    </row>
    <row r="34" spans="1:5" x14ac:dyDescent="0.25">
      <c r="E34" s="1"/>
    </row>
    <row r="46" spans="1:5" x14ac:dyDescent="0.25">
      <c r="A46" s="36"/>
    </row>
    <row r="47" spans="1:5" x14ac:dyDescent="0.25">
      <c r="A47" s="36"/>
    </row>
  </sheetData>
  <mergeCells count="1">
    <mergeCell ref="I1:L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Lakisääteiset</vt:lpstr>
      <vt:lpstr>hyvinvointi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Riikka Miikkulainen</dc:creator>
  <cp:lastModifiedBy>Riikka Miikkulainen</cp:lastModifiedBy>
  <dcterms:created xsi:type="dcterms:W3CDTF">2014-07-21T09:39:40Z</dcterms:created>
  <dcterms:modified xsi:type="dcterms:W3CDTF">2014-11-20T16:32:42Z</dcterms:modified>
</cp:coreProperties>
</file>